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hioa365-my.sharepoint.com/personal/ibhi_oslomet_no/Documents/Skrivebord/"/>
    </mc:Choice>
  </mc:AlternateContent>
  <xr:revisionPtr revIDLastSave="202" documentId="8_{A2BB6B5B-164E-4DED-9F97-ED271F7CDB36}" xr6:coauthVersionLast="47" xr6:coauthVersionMax="47" xr10:uidLastSave="{3C49EF91-B296-4006-B163-2BE6F8A20B46}"/>
  <bookViews>
    <workbookView xWindow="-120" yWindow="-120" windowWidth="29040" windowHeight="15720" firstSheet="1" activeTab="1" xr2:uid="{00000000-000D-0000-FFFF-FFFF00000000}"/>
  </bookViews>
  <sheets>
    <sheet name="Salgspris timer" sheetId="11" state="hidden" r:id="rId1"/>
    <sheet name="Avtale internt salg" sheetId="12" r:id="rId2"/>
    <sheet name="div satser" sheetId="9" state="hidden" r:id="rId3"/>
    <sheet name="Eksempel utfylling" sheetId="14" r:id="rId4"/>
  </sheets>
  <definedNames>
    <definedName name="_xlnm.Print_Area" localSheetId="1">'Avtale internt salg'!$A$1:$O$41</definedName>
    <definedName name="_xlnm.Print_Area" localSheetId="3">'Eksempel utfylling'!$A$1:$O$41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14" l="1"/>
  <c r="O25" i="14"/>
  <c r="O26" i="14"/>
  <c r="O26" i="12"/>
  <c r="O18" i="12"/>
  <c r="O25" i="12"/>
  <c r="I16" i="14"/>
  <c r="J16" i="14" s="1"/>
  <c r="G16" i="14"/>
  <c r="F16" i="14"/>
  <c r="D16" i="14"/>
  <c r="E16" i="14" s="1"/>
  <c r="H16" i="14" l="1"/>
  <c r="K16" i="14" s="1"/>
  <c r="O16" i="14" s="1"/>
  <c r="O20" i="14" s="1"/>
  <c r="I16" i="12"/>
  <c r="O18" i="14" l="1"/>
  <c r="O22" i="14" s="1"/>
  <c r="D16" i="12"/>
  <c r="O28" i="14" l="1"/>
  <c r="O33" i="14" s="1"/>
  <c r="G16" i="12"/>
  <c r="F16" i="12"/>
  <c r="E10" i="11"/>
  <c r="E9" i="11"/>
  <c r="E8" i="11"/>
  <c r="H9" i="11" l="1"/>
  <c r="I9" i="11" s="1"/>
  <c r="C9" i="11"/>
  <c r="D9" i="11" s="1"/>
  <c r="G9" i="11" s="1"/>
  <c r="H10" i="11"/>
  <c r="I10" i="11" s="1"/>
  <c r="C10" i="11"/>
  <c r="D10" i="11" s="1"/>
  <c r="G10" i="11" s="1"/>
  <c r="H8" i="11"/>
  <c r="I8" i="11" s="1"/>
  <c r="C8" i="11"/>
  <c r="D8" i="11" s="1"/>
  <c r="G8" i="11" s="1"/>
  <c r="E16" i="12"/>
  <c r="J16" i="12"/>
  <c r="F9" i="11"/>
  <c r="H16" i="12" l="1"/>
  <c r="K16" i="12"/>
  <c r="F10" i="11"/>
  <c r="J10" i="11" s="1"/>
  <c r="K10" i="11" s="1"/>
  <c r="L10" i="11" s="1"/>
  <c r="M10" i="11" s="1"/>
  <c r="F8" i="11"/>
  <c r="J8" i="11" s="1"/>
  <c r="K8" i="11" s="1"/>
  <c r="L8" i="11" s="1"/>
  <c r="M8" i="11" s="1"/>
  <c r="L16" i="12"/>
  <c r="O16" i="12" s="1"/>
  <c r="J9" i="11"/>
  <c r="K9" i="11" s="1"/>
  <c r="L9" i="11" l="1"/>
  <c r="M9" i="11" s="1"/>
  <c r="O20" i="12" l="1"/>
  <c r="O22" i="12" l="1"/>
  <c r="O28" i="12" s="1"/>
  <c r="O33" i="12" s="1"/>
</calcChain>
</file>

<file path=xl/sharedStrings.xml><?xml version="1.0" encoding="utf-8"?>
<sst xmlns="http://schemas.openxmlformats.org/spreadsheetml/2006/main" count="105" uniqueCount="56">
  <si>
    <t>Navn</t>
  </si>
  <si>
    <t>Brutto årslønn</t>
  </si>
  <si>
    <t>Antall timer</t>
  </si>
  <si>
    <t>Arbeidsgiveravgift</t>
  </si>
  <si>
    <t>Gruppeliv</t>
  </si>
  <si>
    <t>Feriepenger</t>
  </si>
  <si>
    <t>Pensjon</t>
  </si>
  <si>
    <t>Pensjon arbeidsgiver</t>
  </si>
  <si>
    <t xml:space="preserve"> </t>
  </si>
  <si>
    <t xml:space="preserve">Fast lønn konto </t>
  </si>
  <si>
    <t>Feriepenger konto</t>
  </si>
  <si>
    <t>Pensjon arb.giver andel</t>
  </si>
  <si>
    <t xml:space="preserve">Gruppelivs
premie </t>
  </si>
  <si>
    <t>Normann Kari</t>
  </si>
  <si>
    <t>Normann Ola</t>
  </si>
  <si>
    <t>Normann Åse</t>
  </si>
  <si>
    <t>Salgspris timer (uten indirekte kostnader) basert på 1628 produktive timer</t>
  </si>
  <si>
    <t xml:space="preserve">Arb.giveravg av fast lønn </t>
  </si>
  <si>
    <t xml:space="preserve">Arb.giveravg av feriepenger </t>
  </si>
  <si>
    <t xml:space="preserve">Arb.giveravg av pensjon arb.giver </t>
  </si>
  <si>
    <t>Brukes til å beregne kostnader i forbindelse med salg av tjenester; internt og eksternt</t>
  </si>
  <si>
    <t xml:space="preserve">Årsverks-kostnad </t>
  </si>
  <si>
    <t>Salgskostnad</t>
  </si>
  <si>
    <t>Andre indirekte kostnader, gjelder særlig SVA</t>
  </si>
  <si>
    <t>Påslag for personalforvaltning, indirekte kostnad</t>
  </si>
  <si>
    <t>Avtale mellom &lt;enhet&gt; og &lt;enhet&gt; om salg av arbeidskraft.</t>
  </si>
  <si>
    <t>Oppdraget gjelder:</t>
  </si>
  <si>
    <t>Timepris</t>
  </si>
  <si>
    <t>Overtid 50% eller 100%</t>
  </si>
  <si>
    <t>Avtalt timepris</t>
  </si>
  <si>
    <t>Salgskostnad pr time, basert på 1628 timer</t>
  </si>
  <si>
    <t>Arbeidstidskostnad</t>
  </si>
  <si>
    <t>Direkte kostnader</t>
  </si>
  <si>
    <t>Påslag for personalforvaltning</t>
  </si>
  <si>
    <t>sett kryss:</t>
  </si>
  <si>
    <t>Sum avtalepris</t>
  </si>
  <si>
    <t>Underskrift</t>
  </si>
  <si>
    <t>(underskrives av personer med budsjettdisponeringsfullmakt)</t>
  </si>
  <si>
    <t>For kjøper</t>
  </si>
  <si>
    <t>For selger</t>
  </si>
  <si>
    <t>Lønnskostnad</t>
  </si>
  <si>
    <t>Timepris lønn</t>
  </si>
  <si>
    <t>Antall timer (når timeantall er avtalt)</t>
  </si>
  <si>
    <t>Stillingsandel (når prosentvis andel av stilling er avtalt)</t>
  </si>
  <si>
    <t>Avtale om internoppdrag ved OsloMet</t>
  </si>
  <si>
    <t>(Fastsatt xx.xx.xxxx, er under revidering)</t>
  </si>
  <si>
    <t>Nye satser pr 01.01.23</t>
  </si>
  <si>
    <t>Satser oppdatert med satser pr.01.01.25</t>
  </si>
  <si>
    <t>Oppdatert med satser for sosiale kostnader pr.01.01.25</t>
  </si>
  <si>
    <t>Beskrivelse hva det gjelder skrives her</t>
  </si>
  <si>
    <t>Dato:</t>
  </si>
  <si>
    <r>
      <t>Påslag leiestedskostnader (</t>
    </r>
    <r>
      <rPr>
        <b/>
        <sz val="11"/>
        <rFont val="Arial"/>
        <family val="2"/>
      </rPr>
      <t>gjelder kun SVA</t>
    </r>
    <r>
      <rPr>
        <sz val="11"/>
        <rFont val="Arial"/>
        <family val="2"/>
      </rPr>
      <t>):</t>
    </r>
  </si>
  <si>
    <r>
      <t xml:space="preserve">Gule felter fylles ut etter behov. For antall timer skal </t>
    </r>
    <r>
      <rPr>
        <b/>
        <i/>
        <sz val="11"/>
        <rFont val="Arial"/>
        <family val="2"/>
      </rPr>
      <t>enten</t>
    </r>
    <r>
      <rPr>
        <sz val="11"/>
        <rFont val="Arial"/>
        <family val="2"/>
      </rPr>
      <t xml:space="preserve"> antall timer eller stillingsandel fylles ut.
Skjema benytter Brutto årslønn til å beregne timepris som følge av at lønnstrinn ikke benyttes etter 01.05.24. </t>
    </r>
  </si>
  <si>
    <t>EKSEMPEL FOR UTFYLLING AV SKJEMA</t>
  </si>
  <si>
    <t>Avtale mellom Enhet A og Enhet B om salg av arbeidskraft.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</si>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</sst>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kr&quot;\ #,##0;&quot;kr&quot;\ \-#,##0"/>
    <numFmt numFmtId="164" formatCode="&quot;kr&quot;\ 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  <font>
      <sz val="10"/>
      <name val="MS Sans Serif"/>
    </font>
    <font>
      <i/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0" borderId="0"/>
    <xf numFmtId="0" fontId="2" fillId="0" borderId="0"/>
    <xf numFmtId="9" fontId="8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</cellStyleXfs>
  <cellXfs count="111">
    <xf numFmtId="0" fontId="0" fillId="0" borderId="0" xfId="0"/>
    <xf numFmtId="0" fontId="3" fillId="0" borderId="0" xfId="0" applyFont="1"/>
    <xf numFmtId="10" fontId="0" fillId="0" borderId="0" xfId="0" applyNumberFormat="1"/>
    <xf numFmtId="9" fontId="0" fillId="0" borderId="0" xfId="0" applyNumberFormat="1"/>
    <xf numFmtId="3" fontId="0" fillId="0" borderId="1" xfId="0" applyNumberFormat="1" applyBorder="1"/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6" fillId="0" borderId="0" xfId="0" applyFont="1"/>
    <xf numFmtId="0" fontId="2" fillId="0" borderId="6" xfId="0" applyFont="1" applyBorder="1"/>
    <xf numFmtId="3" fontId="0" fillId="0" borderId="3" xfId="0" applyNumberFormat="1" applyBorder="1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3" fontId="0" fillId="0" borderId="9" xfId="0" applyNumberFormat="1" applyBorder="1"/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3" fontId="0" fillId="0" borderId="14" xfId="0" applyNumberFormat="1" applyBorder="1"/>
    <xf numFmtId="3" fontId="4" fillId="0" borderId="16" xfId="0" applyNumberFormat="1" applyFont="1" applyBorder="1"/>
    <xf numFmtId="3" fontId="0" fillId="0" borderId="4" xfId="0" applyNumberFormat="1" applyBorder="1"/>
    <xf numFmtId="3" fontId="0" fillId="0" borderId="15" xfId="0" applyNumberFormat="1" applyBorder="1"/>
    <xf numFmtId="3" fontId="2" fillId="0" borderId="18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0" fontId="5" fillId="0" borderId="13" xfId="0" applyFont="1" applyBorder="1" applyAlignment="1">
      <alignment vertical="center" wrapText="1"/>
    </xf>
    <xf numFmtId="4" fontId="0" fillId="0" borderId="19" xfId="0" applyNumberFormat="1" applyBorder="1"/>
    <xf numFmtId="4" fontId="0" fillId="0" borderId="20" xfId="0" applyNumberFormat="1" applyBorder="1"/>
    <xf numFmtId="4" fontId="0" fillId="0" borderId="16" xfId="0" applyNumberFormat="1" applyBorder="1"/>
    <xf numFmtId="164" fontId="9" fillId="0" borderId="1" xfId="2" applyNumberFormat="1" applyFont="1" applyBorder="1" applyAlignment="1">
      <alignment horizontal="right"/>
    </xf>
    <xf numFmtId="164" fontId="9" fillId="0" borderId="26" xfId="2" applyNumberFormat="1" applyFont="1" applyBorder="1" applyAlignment="1">
      <alignment horizontal="right"/>
    </xf>
    <xf numFmtId="3" fontId="9" fillId="0" borderId="1" xfId="2" applyNumberFormat="1" applyFont="1" applyBorder="1" applyAlignment="1">
      <alignment horizontal="right"/>
    </xf>
    <xf numFmtId="5" fontId="10" fillId="0" borderId="0" xfId="0" applyNumberFormat="1" applyFont="1"/>
    <xf numFmtId="164" fontId="9" fillId="0" borderId="23" xfId="2" applyNumberFormat="1" applyFont="1" applyBorder="1" applyAlignment="1">
      <alignment horizontal="right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22" xfId="0" applyFont="1" applyBorder="1" applyProtection="1">
      <protection locked="0"/>
    </xf>
    <xf numFmtId="3" fontId="10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9" fontId="10" fillId="0" borderId="0" xfId="0" applyNumberFormat="1" applyFont="1" applyProtection="1">
      <protection locked="0"/>
    </xf>
    <xf numFmtId="0" fontId="9" fillId="0" borderId="14" xfId="0" applyFont="1" applyBorder="1" applyProtection="1">
      <protection locked="0"/>
    </xf>
    <xf numFmtId="0" fontId="9" fillId="0" borderId="24" xfId="0" applyFont="1" applyBorder="1" applyProtection="1">
      <protection locked="0"/>
    </xf>
    <xf numFmtId="3" fontId="9" fillId="0" borderId="24" xfId="0" applyNumberFormat="1" applyFont="1" applyBorder="1" applyProtection="1">
      <protection locked="0"/>
    </xf>
    <xf numFmtId="4" fontId="9" fillId="0" borderId="24" xfId="0" applyNumberFormat="1" applyFont="1" applyBorder="1" applyProtection="1">
      <protection locked="0"/>
    </xf>
    <xf numFmtId="0" fontId="9" fillId="0" borderId="22" xfId="0" applyFont="1" applyBorder="1" applyProtection="1">
      <protection locked="0"/>
    </xf>
    <xf numFmtId="3" fontId="9" fillId="0" borderId="0" xfId="0" applyNumberFormat="1" applyFont="1" applyProtection="1">
      <protection locked="0"/>
    </xf>
    <xf numFmtId="0" fontId="10" fillId="0" borderId="2" xfId="0" applyFont="1" applyBorder="1" applyProtection="1">
      <protection locked="0"/>
    </xf>
    <xf numFmtId="0" fontId="10" fillId="0" borderId="21" xfId="0" applyFont="1" applyBorder="1" applyProtection="1">
      <protection locked="0"/>
    </xf>
    <xf numFmtId="3" fontId="10" fillId="0" borderId="21" xfId="0" applyNumberFormat="1" applyFont="1" applyBorder="1" applyProtection="1">
      <protection locked="0"/>
    </xf>
    <xf numFmtId="4" fontId="9" fillId="0" borderId="21" xfId="0" applyNumberFormat="1" applyFont="1" applyBorder="1" applyProtection="1"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3" fontId="10" fillId="0" borderId="5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9" fontId="10" fillId="2" borderId="1" xfId="3" applyFont="1" applyFill="1" applyBorder="1" applyProtection="1">
      <protection locked="0"/>
    </xf>
    <xf numFmtId="0" fontId="9" fillId="3" borderId="14" xfId="0" applyFont="1" applyFill="1" applyBorder="1" applyProtection="1">
      <protection locked="0"/>
    </xf>
    <xf numFmtId="0" fontId="9" fillId="3" borderId="24" xfId="0" applyFont="1" applyFill="1" applyBorder="1" applyProtection="1">
      <protection locked="0"/>
    </xf>
    <xf numFmtId="0" fontId="10" fillId="0" borderId="24" xfId="0" applyFont="1" applyBorder="1" applyProtection="1">
      <protection locked="0"/>
    </xf>
    <xf numFmtId="5" fontId="9" fillId="2" borderId="1" xfId="0" applyNumberFormat="1" applyFont="1" applyFill="1" applyBorder="1" applyProtection="1">
      <protection locked="0"/>
    </xf>
    <xf numFmtId="0" fontId="9" fillId="4" borderId="14" xfId="0" applyFont="1" applyFill="1" applyBorder="1" applyProtection="1">
      <protection locked="0"/>
    </xf>
    <xf numFmtId="0" fontId="10" fillId="4" borderId="24" xfId="0" applyFont="1" applyFill="1" applyBorder="1" applyProtection="1">
      <protection locked="0"/>
    </xf>
    <xf numFmtId="0" fontId="11" fillId="0" borderId="0" xfId="0" applyFont="1" applyProtection="1">
      <protection locked="0"/>
    </xf>
    <xf numFmtId="5" fontId="9" fillId="0" borderId="27" xfId="0" applyNumberFormat="1" applyFont="1" applyBorder="1"/>
    <xf numFmtId="0" fontId="10" fillId="0" borderId="23" xfId="0" applyFont="1" applyBorder="1"/>
    <xf numFmtId="5" fontId="9" fillId="0" borderId="1" xfId="0" applyNumberFormat="1" applyFont="1" applyBorder="1"/>
    <xf numFmtId="5" fontId="9" fillId="3" borderId="1" xfId="0" applyNumberFormat="1" applyFont="1" applyFill="1" applyBorder="1"/>
    <xf numFmtId="5" fontId="9" fillId="4" borderId="1" xfId="0" applyNumberFormat="1" applyFont="1" applyFill="1" applyBorder="1"/>
    <xf numFmtId="3" fontId="4" fillId="0" borderId="18" xfId="0" applyNumberFormat="1" applyFont="1" applyBorder="1"/>
    <xf numFmtId="3" fontId="4" fillId="0" borderId="17" xfId="0" applyNumberFormat="1" applyFont="1" applyBorder="1"/>
    <xf numFmtId="0" fontId="2" fillId="2" borderId="0" xfId="0" applyFont="1" applyFill="1"/>
    <xf numFmtId="0" fontId="0" fillId="2" borderId="0" xfId="0" applyFill="1"/>
    <xf numFmtId="0" fontId="5" fillId="0" borderId="31" xfId="0" applyFont="1" applyBorder="1" applyAlignment="1">
      <alignment vertical="top" wrapText="1"/>
    </xf>
    <xf numFmtId="3" fontId="10" fillId="2" borderId="1" xfId="0" applyNumberFormat="1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3" fontId="0" fillId="2" borderId="9" xfId="0" applyNumberFormat="1" applyFill="1" applyBorder="1"/>
    <xf numFmtId="3" fontId="0" fillId="2" borderId="1" xfId="0" applyNumberFormat="1" applyFill="1" applyBorder="1"/>
    <xf numFmtId="3" fontId="0" fillId="2" borderId="3" xfId="0" applyNumberFormat="1" applyFill="1" applyBorder="1"/>
    <xf numFmtId="0" fontId="4" fillId="0" borderId="0" xfId="0" applyFont="1" applyProtection="1">
      <protection locked="0"/>
    </xf>
    <xf numFmtId="0" fontId="10" fillId="0" borderId="0" xfId="0" applyFont="1" applyAlignment="1" applyProtection="1">
      <alignment vertical="top"/>
      <protection locked="0"/>
    </xf>
    <xf numFmtId="9" fontId="10" fillId="2" borderId="4" xfId="0" applyNumberFormat="1" applyFont="1" applyFill="1" applyBorder="1" applyAlignment="1" applyProtection="1">
      <alignment horizontal="center"/>
      <protection locked="0"/>
    </xf>
    <xf numFmtId="9" fontId="10" fillId="2" borderId="27" xfId="0" applyNumberFormat="1" applyFont="1" applyFill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 vertical="top" wrapText="1"/>
      <protection locked="0"/>
    </xf>
    <xf numFmtId="0" fontId="5" fillId="0" borderId="29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10" fillId="0" borderId="25" xfId="0" applyFont="1" applyBorder="1" applyAlignment="1" applyProtection="1">
      <alignment horizontal="left" vertical="top"/>
      <protection locked="0"/>
    </xf>
    <xf numFmtId="0" fontId="10" fillId="0" borderId="22" xfId="0" applyFont="1" applyBorder="1" applyAlignment="1" applyProtection="1">
      <alignment horizontal="left" vertical="top"/>
      <protection locked="0"/>
    </xf>
    <xf numFmtId="0" fontId="10" fillId="0" borderId="23" xfId="0" applyFont="1" applyBorder="1" applyAlignment="1" applyProtection="1">
      <alignment horizontal="left" vertical="top"/>
      <protection locked="0"/>
    </xf>
    <xf numFmtId="0" fontId="10" fillId="0" borderId="4" xfId="0" applyFont="1" applyBorder="1" applyAlignment="1" applyProtection="1">
      <alignment horizontal="left" vertical="top"/>
      <protection locked="0"/>
    </xf>
    <xf numFmtId="0" fontId="10" fillId="0" borderId="27" xfId="0" applyFont="1" applyBorder="1" applyAlignment="1" applyProtection="1">
      <alignment horizontal="left" vertical="top"/>
      <protection locked="0"/>
    </xf>
    <xf numFmtId="0" fontId="10" fillId="0" borderId="21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10" fillId="2" borderId="21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4" fillId="0" borderId="14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0" fillId="0" borderId="0" xfId="0" applyFont="1" applyFill="1" applyAlignment="1" applyProtection="1">
      <alignment vertical="top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left" vertical="top" wrapText="1"/>
      <protection locked="0"/>
    </xf>
    <xf numFmtId="0" fontId="10" fillId="2" borderId="25" xfId="0" applyFont="1" applyFill="1" applyBorder="1" applyAlignment="1" applyProtection="1">
      <alignment horizontal="left" vertical="top" wrapText="1"/>
      <protection locked="0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10" fillId="2" borderId="23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27" xfId="0" applyFont="1" applyFill="1" applyBorder="1" applyAlignment="1" applyProtection="1">
      <alignment horizontal="left" vertical="top" wrapText="1"/>
      <protection locked="0"/>
    </xf>
  </cellXfs>
  <cellStyles count="7">
    <cellStyle name="Normal" xfId="0" builtinId="0"/>
    <cellStyle name="Normal 2" xfId="1" xr:uid="{00000000-0005-0000-0000-000001000000}"/>
    <cellStyle name="Normal 2 2" xfId="6" xr:uid="{00000000-0005-0000-0000-000002000000}"/>
    <cellStyle name="Normal 3" xfId="2" xr:uid="{00000000-0005-0000-0000-000003000000}"/>
    <cellStyle name="Normal 3 2" xfId="5" xr:uid="{00000000-0005-0000-0000-000004000000}"/>
    <cellStyle name="Normal 4" xfId="4" xr:uid="{00000000-0005-0000-0000-000005000000}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</xdr:colOff>
      <xdr:row>6</xdr:row>
      <xdr:rowOff>47624</xdr:rowOff>
    </xdr:from>
    <xdr:ext cx="4981575" cy="90487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8574" y="1104899"/>
          <a:ext cx="4981575" cy="9048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Beskriv oppdraget - hvilken person det gjelder og til hva, tidsperiode</a:t>
          </a:r>
          <a:r>
            <a:rPr lang="nb-NO" sz="1100" baseline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for gjennomføring av oppdraget, inkludert om oppdraget skal gjennomføres ut over ordinær arbeidsplan, dvs som overtid.</a:t>
          </a:r>
          <a:endParaRPr lang="nb-NO" sz="110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</xdr:colOff>
      <xdr:row>6</xdr:row>
      <xdr:rowOff>47624</xdr:rowOff>
    </xdr:from>
    <xdr:ext cx="4981575" cy="90487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643A932-8EC2-4A2C-9B44-4C94158462A8}"/>
            </a:ext>
          </a:extLst>
        </xdr:cNvPr>
        <xdr:cNvSpPr txBox="1"/>
      </xdr:nvSpPr>
      <xdr:spPr>
        <a:xfrm>
          <a:off x="28574" y="1038224"/>
          <a:ext cx="4981575" cy="9048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Enhet A leier</a:t>
          </a:r>
          <a:r>
            <a:rPr lang="nb-NO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inn Peder Ås fra Enhet B i 80% av stillling til undervisning i perioden januar til og med okterober 2025</a:t>
          </a:r>
          <a:endParaRPr lang="nb-NO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7"/>
  <sheetViews>
    <sheetView zoomScaleNormal="100" workbookViewId="0">
      <selection activeCell="K8" sqref="K8"/>
    </sheetView>
  </sheetViews>
  <sheetFormatPr baseColWidth="10" defaultColWidth="11.42578125" defaultRowHeight="12.75" outlineLevelCol="1" x14ac:dyDescent="0.2"/>
  <cols>
    <col min="1" max="1" width="24.5703125" customWidth="1"/>
    <col min="2" max="2" width="13.42578125" customWidth="1"/>
    <col min="3" max="3" width="10.85546875" hidden="1" customWidth="1" outlineLevel="1"/>
    <col min="4" max="8" width="11.42578125" hidden="1" customWidth="1" outlineLevel="1"/>
    <col min="9" max="9" width="0.140625" customWidth="1" collapsed="1"/>
    <col min="10" max="10" width="14.5703125" customWidth="1"/>
    <col min="11" max="11" width="16.42578125" customWidth="1"/>
    <col min="12" max="12" width="17.85546875" customWidth="1"/>
    <col min="13" max="13" width="13.42578125" customWidth="1"/>
    <col min="14" max="14" width="15.5703125" customWidth="1"/>
  </cols>
  <sheetData>
    <row r="2" spans="1:14" ht="19.5" x14ac:dyDescent="0.3">
      <c r="A2" s="1" t="s">
        <v>16</v>
      </c>
    </row>
    <row r="3" spans="1:14" ht="26.25" customHeight="1" x14ac:dyDescent="0.2">
      <c r="A3" s="7" t="s">
        <v>20</v>
      </c>
    </row>
    <row r="4" spans="1:14" ht="15" customHeight="1" x14ac:dyDescent="0.2">
      <c r="A4" s="7"/>
    </row>
    <row r="5" spans="1:14" ht="14.25" customHeight="1" x14ac:dyDescent="0.3">
      <c r="A5" s="1"/>
      <c r="J5" s="10" t="s">
        <v>46</v>
      </c>
    </row>
    <row r="6" spans="1:14" ht="9" customHeight="1" thickBot="1" x14ac:dyDescent="0.25">
      <c r="I6" s="10"/>
    </row>
    <row r="7" spans="1:14" s="5" customFormat="1" ht="51.75" customHeight="1" thickBot="1" x14ac:dyDescent="0.25">
      <c r="A7" s="14" t="s">
        <v>0</v>
      </c>
      <c r="B7" s="15" t="s">
        <v>1</v>
      </c>
      <c r="C7" s="15" t="s">
        <v>9</v>
      </c>
      <c r="D7" s="15" t="s">
        <v>10</v>
      </c>
      <c r="E7" s="15" t="s">
        <v>12</v>
      </c>
      <c r="F7" s="15" t="s">
        <v>17</v>
      </c>
      <c r="G7" s="15" t="s">
        <v>18</v>
      </c>
      <c r="H7" s="15" t="s">
        <v>11</v>
      </c>
      <c r="I7" s="16" t="s">
        <v>19</v>
      </c>
      <c r="J7" s="25" t="s">
        <v>21</v>
      </c>
      <c r="K7" s="17" t="s">
        <v>30</v>
      </c>
      <c r="L7" s="25" t="s">
        <v>24</v>
      </c>
      <c r="M7" s="25" t="s">
        <v>22</v>
      </c>
      <c r="N7" s="25" t="s">
        <v>23</v>
      </c>
    </row>
    <row r="8" spans="1:14" ht="16.5" customHeight="1" x14ac:dyDescent="0.2">
      <c r="A8" s="12" t="s">
        <v>13</v>
      </c>
      <c r="B8" s="76">
        <v>727700</v>
      </c>
      <c r="C8" s="13">
        <f>B8/12*10.85</f>
        <v>657962.08333333326</v>
      </c>
      <c r="D8" s="13">
        <f>C8*'div satser'!$C$2</f>
        <v>78955.449999999983</v>
      </c>
      <c r="E8" s="13">
        <f>'div satser'!$C$4</f>
        <v>1730</v>
      </c>
      <c r="F8" s="13">
        <f>(C8+E8)*'div satser'!$C$3</f>
        <v>93016.583749999976</v>
      </c>
      <c r="G8" s="13">
        <f>D8*'div satser'!$C$3</f>
        <v>11132.718449999997</v>
      </c>
      <c r="H8" s="13">
        <f>(B8*'div satser'!$C$6)</f>
        <v>69131.5</v>
      </c>
      <c r="I8" s="20">
        <f>H8*'div satser'!$C$3</f>
        <v>9747.5414999999994</v>
      </c>
      <c r="J8" s="22">
        <f>SUM(C8:I8)</f>
        <v>921675.87703333329</v>
      </c>
      <c r="K8" s="69">
        <f>J8/1628</f>
        <v>566.13997360769861</v>
      </c>
      <c r="L8" s="26">
        <f>K8*0.1</f>
        <v>56.613997360769865</v>
      </c>
      <c r="M8" s="26">
        <f>K8+L8</f>
        <v>622.75397096846848</v>
      </c>
    </row>
    <row r="9" spans="1:14" ht="16.5" customHeight="1" x14ac:dyDescent="0.2">
      <c r="A9" s="8" t="s">
        <v>14</v>
      </c>
      <c r="B9" s="77">
        <v>661000</v>
      </c>
      <c r="C9" s="13">
        <f t="shared" ref="C9:C10" si="0">B9/12*10.85</f>
        <v>597654.16666666663</v>
      </c>
      <c r="D9" s="4">
        <f>C9*'div satser'!$C$2</f>
        <v>71718.499999999985</v>
      </c>
      <c r="E9" s="4">
        <f>'div satser'!$C$4</f>
        <v>1730</v>
      </c>
      <c r="F9" s="4">
        <f>(C9+E9)*'div satser'!$C$3</f>
        <v>84513.167499999981</v>
      </c>
      <c r="G9" s="4">
        <f>D9*'div satser'!$C$3</f>
        <v>10112.308499999997</v>
      </c>
      <c r="H9" s="4">
        <f>(B9*'div satser'!$C$6)</f>
        <v>62795</v>
      </c>
      <c r="I9" s="18">
        <f>H9*'div satser'!$C$3</f>
        <v>8854.0949999999993</v>
      </c>
      <c r="J9" s="23">
        <f>SUM(C9:I9)</f>
        <v>837377.23766666662</v>
      </c>
      <c r="K9" s="19">
        <f>J9/1628</f>
        <v>514.35948259623262</v>
      </c>
      <c r="L9" s="28">
        <f>K9*0.1</f>
        <v>51.435948259623267</v>
      </c>
      <c r="M9" s="28">
        <f>K9+L9</f>
        <v>565.7954308558559</v>
      </c>
    </row>
    <row r="10" spans="1:14" ht="16.5" customHeight="1" thickBot="1" x14ac:dyDescent="0.25">
      <c r="A10" s="11" t="s">
        <v>15</v>
      </c>
      <c r="B10" s="78">
        <v>604000</v>
      </c>
      <c r="C10" s="13">
        <f t="shared" si="0"/>
        <v>546116.66666666663</v>
      </c>
      <c r="D10" s="9">
        <f>C10*'div satser'!$C$2</f>
        <v>65533.999999999993</v>
      </c>
      <c r="E10" s="9">
        <f>'div satser'!$C$4</f>
        <v>1730</v>
      </c>
      <c r="F10" s="9">
        <f>(C10+E10)*'div satser'!$C$3</f>
        <v>77246.37999999999</v>
      </c>
      <c r="G10" s="9">
        <f>D10*'div satser'!$C$3</f>
        <v>9240.2939999999981</v>
      </c>
      <c r="H10" s="9">
        <f>(B10*'div satser'!$C$6)</f>
        <v>57380</v>
      </c>
      <c r="I10" s="21">
        <f>H10*'div satser'!$C$3</f>
        <v>8090.579999999999</v>
      </c>
      <c r="J10" s="24">
        <f>SUM(C10:I10)</f>
        <v>765337.92066666659</v>
      </c>
      <c r="K10" s="70">
        <f>J10/1628</f>
        <v>470.10928787878782</v>
      </c>
      <c r="L10" s="27">
        <f>K10*0.1</f>
        <v>47.010928787878782</v>
      </c>
      <c r="M10" s="27">
        <f>K10+L10</f>
        <v>517.12021666666658</v>
      </c>
    </row>
    <row r="11" spans="1:14" x14ac:dyDescent="0.2">
      <c r="A11" s="6"/>
    </row>
    <row r="17" spans="2:2" x14ac:dyDescent="0.2">
      <c r="B17" s="10" t="s">
        <v>8</v>
      </c>
    </row>
  </sheetData>
  <pageMargins left="0.78740157499999996" right="0.78740157499999996" top="0.984251969" bottom="0.984251969" header="0.5" footer="0.5"/>
  <pageSetup paperSize="9" fitToHeight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W41"/>
  <sheetViews>
    <sheetView tabSelected="1" zoomScaleNormal="100" workbookViewId="0">
      <selection activeCell="O26" sqref="O26"/>
    </sheetView>
  </sheetViews>
  <sheetFormatPr baseColWidth="10" defaultColWidth="11.42578125" defaultRowHeight="14.25" outlineLevelCol="1" x14ac:dyDescent="0.2"/>
  <cols>
    <col min="1" max="1" width="18" style="35" customWidth="1"/>
    <col min="2" max="2" width="33.42578125" style="35" customWidth="1"/>
    <col min="3" max="3" width="11.42578125" style="35" customWidth="1"/>
    <col min="4" max="11" width="11.42578125" style="35" hidden="1" customWidth="1" outlineLevel="1"/>
    <col min="12" max="12" width="11.5703125" style="35" customWidth="1" collapsed="1"/>
    <col min="13" max="13" width="5.5703125" style="35" customWidth="1"/>
    <col min="14" max="14" width="8.5703125" style="35" customWidth="1"/>
    <col min="15" max="15" width="13.42578125" style="35" customWidth="1"/>
    <col min="16" max="16384" width="11.42578125" style="35"/>
  </cols>
  <sheetData>
    <row r="2" spans="1:23" ht="20.25" x14ac:dyDescent="0.3">
      <c r="A2" s="34" t="s">
        <v>44</v>
      </c>
    </row>
    <row r="3" spans="1:23" ht="15" hidden="1" x14ac:dyDescent="0.25">
      <c r="A3" s="75" t="s">
        <v>45</v>
      </c>
      <c r="B3" s="75"/>
    </row>
    <row r="4" spans="1:23" x14ac:dyDescent="0.2">
      <c r="A4" s="35" t="s">
        <v>25</v>
      </c>
    </row>
    <row r="6" spans="1:23" ht="15" x14ac:dyDescent="0.25">
      <c r="A6" s="36" t="s">
        <v>26</v>
      </c>
      <c r="U6" s="80"/>
    </row>
    <row r="8" spans="1:23" ht="15" customHeight="1" x14ac:dyDescent="0.2">
      <c r="Q8" s="102"/>
      <c r="R8" s="102"/>
      <c r="S8" s="102"/>
    </row>
    <row r="9" spans="1:23" ht="14.25" customHeight="1" x14ac:dyDescent="0.2">
      <c r="Q9" s="102"/>
      <c r="R9" s="102"/>
      <c r="S9" s="102"/>
    </row>
    <row r="10" spans="1:23" x14ac:dyDescent="0.2">
      <c r="Q10" s="102"/>
      <c r="R10" s="102"/>
      <c r="S10" s="102"/>
    </row>
    <row r="11" spans="1:23" x14ac:dyDescent="0.2">
      <c r="Q11" s="102"/>
      <c r="R11" s="102"/>
      <c r="S11" s="102"/>
    </row>
    <row r="12" spans="1:23" x14ac:dyDescent="0.2">
      <c r="Q12" s="102"/>
      <c r="R12" s="102"/>
      <c r="S12" s="102"/>
    </row>
    <row r="13" spans="1:23" x14ac:dyDescent="0.2">
      <c r="Q13" s="97"/>
      <c r="R13" s="97"/>
      <c r="S13" s="97"/>
    </row>
    <row r="14" spans="1:23" ht="15.75" thickBot="1" x14ac:dyDescent="0.3">
      <c r="A14" s="36" t="s">
        <v>31</v>
      </c>
      <c r="C14" s="79" t="s">
        <v>48</v>
      </c>
      <c r="N14" s="36"/>
      <c r="O14" s="36"/>
      <c r="P14" s="36"/>
      <c r="Q14" s="36"/>
    </row>
    <row r="15" spans="1:23" ht="45" customHeight="1" thickBot="1" x14ac:dyDescent="0.25">
      <c r="A15" s="94" t="s">
        <v>0</v>
      </c>
      <c r="B15" s="95"/>
      <c r="C15" s="73" t="s">
        <v>1</v>
      </c>
      <c r="D15" s="15" t="s">
        <v>9</v>
      </c>
      <c r="E15" s="15" t="s">
        <v>10</v>
      </c>
      <c r="F15" s="15" t="s">
        <v>12</v>
      </c>
      <c r="G15" s="15" t="s">
        <v>17</v>
      </c>
      <c r="H15" s="15" t="s">
        <v>18</v>
      </c>
      <c r="I15" s="15" t="s">
        <v>11</v>
      </c>
      <c r="J15" s="16" t="s">
        <v>19</v>
      </c>
      <c r="K15" s="17" t="s">
        <v>21</v>
      </c>
      <c r="L15" s="17" t="s">
        <v>41</v>
      </c>
      <c r="M15" s="83" t="s">
        <v>28</v>
      </c>
      <c r="N15" s="84"/>
      <c r="O15" s="17" t="s">
        <v>29</v>
      </c>
      <c r="Q15" s="98" t="s">
        <v>52</v>
      </c>
      <c r="R15" s="98"/>
      <c r="S15" s="98"/>
      <c r="W15" s="96"/>
    </row>
    <row r="16" spans="1:23" ht="15" x14ac:dyDescent="0.25">
      <c r="A16" s="37" t="s">
        <v>40</v>
      </c>
      <c r="C16" s="74"/>
      <c r="D16" s="38">
        <f>C16/12*10.85</f>
        <v>0</v>
      </c>
      <c r="E16" s="38">
        <f>D16*'div satser'!$C$2</f>
        <v>0</v>
      </c>
      <c r="F16" s="38">
        <f>'div satser'!$C$4</f>
        <v>1730</v>
      </c>
      <c r="G16" s="38">
        <f>(D16+F16)*'div satser'!$C$3</f>
        <v>243.92999999999998</v>
      </c>
      <c r="H16" s="38">
        <f>E16*'div satser'!$C$3</f>
        <v>0</v>
      </c>
      <c r="I16" s="38">
        <f>(C16*'div satser'!$C$6)</f>
        <v>0</v>
      </c>
      <c r="J16" s="38">
        <f>I16*'div satser'!$C$3</f>
        <v>0</v>
      </c>
      <c r="K16" s="38">
        <f>SUM(D16:J16)</f>
        <v>1973.93</v>
      </c>
      <c r="L16" s="32">
        <f>K16/1687.5</f>
        <v>1.1697362962962963</v>
      </c>
      <c r="M16" s="81"/>
      <c r="N16" s="82"/>
      <c r="O16" s="64">
        <f>L16+L16*M16</f>
        <v>1.1697362962962963</v>
      </c>
      <c r="Q16" s="99"/>
      <c r="R16" s="99"/>
      <c r="S16" s="99"/>
    </row>
    <row r="17" spans="1:19" ht="15" x14ac:dyDescent="0.25">
      <c r="A17" s="37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39"/>
      <c r="O17" s="65"/>
      <c r="Q17" s="99"/>
      <c r="R17" s="99"/>
      <c r="S17" s="99"/>
    </row>
    <row r="18" spans="1:19" ht="15" x14ac:dyDescent="0.25">
      <c r="A18" s="37" t="s">
        <v>33</v>
      </c>
      <c r="N18" s="40">
        <v>0.1</v>
      </c>
      <c r="O18" s="66">
        <f>O16*N18</f>
        <v>0.11697362962962964</v>
      </c>
      <c r="Q18" s="99"/>
      <c r="R18" s="99"/>
      <c r="S18" s="99"/>
    </row>
    <row r="19" spans="1:19" x14ac:dyDescent="0.2">
      <c r="A19" s="37"/>
      <c r="N19" s="40"/>
      <c r="O19" s="65"/>
      <c r="Q19" s="99"/>
      <c r="R19" s="99"/>
      <c r="S19" s="99"/>
    </row>
    <row r="20" spans="1:19" ht="15" x14ac:dyDescent="0.25">
      <c r="A20" s="37" t="s">
        <v>51</v>
      </c>
      <c r="L20" s="35" t="s">
        <v>34</v>
      </c>
      <c r="M20" s="51"/>
      <c r="N20" s="40">
        <v>0.15</v>
      </c>
      <c r="O20" s="29">
        <f>IF(M20="",0,N20*O16)</f>
        <v>0</v>
      </c>
      <c r="Q20" s="99"/>
      <c r="R20" s="99"/>
      <c r="S20" s="99"/>
    </row>
    <row r="21" spans="1:19" ht="15" x14ac:dyDescent="0.25">
      <c r="A21" s="37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39"/>
      <c r="O21" s="65"/>
    </row>
    <row r="22" spans="1:19" ht="15" x14ac:dyDescent="0.25">
      <c r="A22" s="41" t="s">
        <v>27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4"/>
      <c r="M22" s="44"/>
      <c r="N22" s="42"/>
      <c r="O22" s="30">
        <f>SUBTOTAL(9,O16:O21)</f>
        <v>1.2867099259259258</v>
      </c>
    </row>
    <row r="23" spans="1:19" ht="15" x14ac:dyDescent="0.25">
      <c r="A23" s="45"/>
      <c r="B23" s="36"/>
      <c r="C23" s="46"/>
      <c r="D23" s="46"/>
      <c r="E23" s="46"/>
      <c r="F23" s="46"/>
      <c r="G23" s="46"/>
      <c r="H23" s="46"/>
      <c r="I23" s="46"/>
      <c r="J23" s="46"/>
      <c r="K23" s="46"/>
      <c r="L23" s="39"/>
      <c r="M23" s="39"/>
      <c r="N23" s="36"/>
      <c r="O23" s="33"/>
    </row>
    <row r="24" spans="1:19" ht="15" x14ac:dyDescent="0.25">
      <c r="A24" s="36" t="s">
        <v>2</v>
      </c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39"/>
      <c r="O24" s="65"/>
    </row>
    <row r="25" spans="1:19" ht="15" x14ac:dyDescent="0.25">
      <c r="A25" s="47" t="s">
        <v>42</v>
      </c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50"/>
      <c r="M25" s="50"/>
      <c r="N25" s="51"/>
      <c r="O25" s="31">
        <f>IF(N25="",0,N25)</f>
        <v>0</v>
      </c>
    </row>
    <row r="26" spans="1:19" ht="15" x14ac:dyDescent="0.25">
      <c r="A26" s="52" t="s">
        <v>43</v>
      </c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5"/>
      <c r="M26" s="55"/>
      <c r="N26" s="56"/>
      <c r="O26" s="31">
        <f>IF(N26="",0,N26*1687.5)</f>
        <v>0</v>
      </c>
    </row>
    <row r="27" spans="1:19" ht="15" x14ac:dyDescent="0.25">
      <c r="A27" s="37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39"/>
      <c r="O27" s="65"/>
    </row>
    <row r="28" spans="1:19" ht="15" x14ac:dyDescent="0.25">
      <c r="A28" s="57" t="s">
        <v>31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67">
        <f>(O22*O25)+(O22*O26)</f>
        <v>0</v>
      </c>
    </row>
    <row r="30" spans="1:19" ht="15" x14ac:dyDescent="0.25">
      <c r="A30" s="36" t="s">
        <v>32</v>
      </c>
    </row>
    <row r="31" spans="1:19" ht="15" x14ac:dyDescent="0.25">
      <c r="A31" s="100" t="s">
        <v>49</v>
      </c>
      <c r="B31" s="101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0"/>
    </row>
    <row r="33" spans="1:15" ht="15" x14ac:dyDescent="0.25">
      <c r="A33" s="61" t="s">
        <v>35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8">
        <f>O28+O31</f>
        <v>0</v>
      </c>
    </row>
    <row r="35" spans="1:15" ht="15" x14ac:dyDescent="0.25">
      <c r="A35" s="36" t="s">
        <v>36</v>
      </c>
    </row>
    <row r="36" spans="1:15" x14ac:dyDescent="0.2">
      <c r="A36" s="35" t="s">
        <v>37</v>
      </c>
    </row>
    <row r="38" spans="1:15" x14ac:dyDescent="0.2">
      <c r="A38" s="63" t="s">
        <v>38</v>
      </c>
      <c r="C38" s="63" t="s">
        <v>39</v>
      </c>
    </row>
    <row r="39" spans="1:15" x14ac:dyDescent="0.2">
      <c r="A39" s="85" t="s">
        <v>50</v>
      </c>
      <c r="B39" s="86"/>
      <c r="C39" s="85" t="s">
        <v>50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86"/>
    </row>
    <row r="40" spans="1:15" x14ac:dyDescent="0.2">
      <c r="A40" s="87"/>
      <c r="B40" s="88"/>
      <c r="C40" s="87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88"/>
    </row>
    <row r="41" spans="1:15" x14ac:dyDescent="0.2">
      <c r="A41" s="89"/>
      <c r="B41" s="90"/>
      <c r="C41" s="89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0"/>
    </row>
  </sheetData>
  <sheetProtection formatCells="0" formatColumns="0" formatRows="0" insertColumns="0" insertRows="0" insertHyperlinks="0" deleteColumns="0" deleteRows="0" sort="0" autoFilter="0" pivotTables="0"/>
  <mergeCells count="6">
    <mergeCell ref="M16:N16"/>
    <mergeCell ref="M15:N15"/>
    <mergeCell ref="A39:B41"/>
    <mergeCell ref="C39:O41"/>
    <mergeCell ref="A15:B15"/>
    <mergeCell ref="Q15:S20"/>
  </mergeCells>
  <pageMargins left="0.7" right="0.7" top="0.75" bottom="0.75" header="0.3" footer="0.3"/>
  <pageSetup paperSize="9" scale="87" fitToHeight="0" orientation="portrait" r:id="rId1"/>
  <ignoredErrors>
    <ignoredError sqref="E16:F16 H16:J1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6"/>
  <sheetViews>
    <sheetView workbookViewId="0">
      <selection activeCell="F4" sqref="F4"/>
    </sheetView>
  </sheetViews>
  <sheetFormatPr baseColWidth="10" defaultRowHeight="12.75" x14ac:dyDescent="0.2"/>
  <cols>
    <col min="1" max="1" width="6.85546875" customWidth="1"/>
    <col min="2" max="2" width="11.42578125" customWidth="1"/>
    <col min="3" max="3" width="9.42578125" customWidth="1"/>
    <col min="5" max="5" width="10.5703125" customWidth="1"/>
    <col min="6" max="6" width="10" customWidth="1"/>
    <col min="7" max="7" width="13.140625" customWidth="1"/>
    <col min="11" max="11" width="8.42578125" customWidth="1"/>
    <col min="14" max="14" width="13.42578125" bestFit="1" customWidth="1"/>
  </cols>
  <sheetData>
    <row r="2" spans="1:7" x14ac:dyDescent="0.2">
      <c r="A2" t="s">
        <v>5</v>
      </c>
      <c r="C2" s="3">
        <v>0.12</v>
      </c>
      <c r="E2" s="71" t="s">
        <v>47</v>
      </c>
      <c r="F2" s="72"/>
      <c r="G2" s="72"/>
    </row>
    <row r="3" spans="1:7" x14ac:dyDescent="0.2">
      <c r="A3" t="s">
        <v>3</v>
      </c>
      <c r="C3" s="2">
        <v>0.14099999999999999</v>
      </c>
    </row>
    <row r="4" spans="1:7" x14ac:dyDescent="0.2">
      <c r="A4" t="s">
        <v>4</v>
      </c>
      <c r="C4">
        <v>1730</v>
      </c>
    </row>
    <row r="5" spans="1:7" x14ac:dyDescent="0.2">
      <c r="A5" t="s">
        <v>6</v>
      </c>
      <c r="C5" s="3">
        <v>0.02</v>
      </c>
    </row>
    <row r="6" spans="1:7" x14ac:dyDescent="0.2">
      <c r="A6" t="s">
        <v>7</v>
      </c>
      <c r="C6" s="2">
        <v>9.5000000000000001E-2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DFDE-0567-41DE-A020-4EA567628428}">
  <sheetPr>
    <pageSetUpPr fitToPage="1"/>
  </sheetPr>
  <dimension ref="A2:W41"/>
  <sheetViews>
    <sheetView topLeftCell="A2" zoomScaleNormal="100" workbookViewId="0">
      <selection activeCell="P26" sqref="P26"/>
    </sheetView>
  </sheetViews>
  <sheetFormatPr baseColWidth="10" defaultColWidth="11.42578125" defaultRowHeight="14.25" outlineLevelCol="1" x14ac:dyDescent="0.2"/>
  <cols>
    <col min="1" max="1" width="18" style="35" customWidth="1"/>
    <col min="2" max="2" width="33.42578125" style="35" customWidth="1"/>
    <col min="3" max="3" width="11.42578125" style="35" customWidth="1"/>
    <col min="4" max="11" width="11.42578125" style="35" hidden="1" customWidth="1" outlineLevel="1"/>
    <col min="12" max="12" width="11.5703125" style="35" customWidth="1" collapsed="1"/>
    <col min="13" max="13" width="5.5703125" style="35" customWidth="1"/>
    <col min="14" max="14" width="8.5703125" style="35" customWidth="1"/>
    <col min="15" max="15" width="13.42578125" style="35" customWidth="1"/>
    <col min="16" max="16384" width="11.42578125" style="35"/>
  </cols>
  <sheetData>
    <row r="2" spans="1:23" ht="72.75" customHeight="1" x14ac:dyDescent="0.3">
      <c r="A2" s="34" t="s">
        <v>44</v>
      </c>
      <c r="L2" s="103" t="s">
        <v>53</v>
      </c>
      <c r="M2" s="103"/>
      <c r="N2" s="103"/>
    </row>
    <row r="3" spans="1:23" ht="15" hidden="1" x14ac:dyDescent="0.25">
      <c r="A3" s="75" t="s">
        <v>45</v>
      </c>
      <c r="B3" s="75"/>
    </row>
    <row r="4" spans="1:23" x14ac:dyDescent="0.2">
      <c r="A4" s="35" t="s">
        <v>54</v>
      </c>
    </row>
    <row r="6" spans="1:23" ht="15" x14ac:dyDescent="0.25">
      <c r="A6" s="36" t="s">
        <v>26</v>
      </c>
      <c r="U6" s="80"/>
    </row>
    <row r="8" spans="1:23" ht="15" customHeight="1" x14ac:dyDescent="0.2">
      <c r="Q8" s="102"/>
      <c r="R8" s="102"/>
      <c r="S8" s="102"/>
    </row>
    <row r="9" spans="1:23" ht="14.25" customHeight="1" x14ac:dyDescent="0.2">
      <c r="Q9" s="102"/>
      <c r="R9" s="102"/>
      <c r="S9" s="102"/>
    </row>
    <row r="10" spans="1:23" x14ac:dyDescent="0.2">
      <c r="Q10" s="102"/>
      <c r="R10" s="102"/>
      <c r="S10" s="102"/>
    </row>
    <row r="11" spans="1:23" x14ac:dyDescent="0.2">
      <c r="Q11" s="102"/>
      <c r="R11" s="102"/>
      <c r="S11" s="102"/>
    </row>
    <row r="12" spans="1:23" x14ac:dyDescent="0.2">
      <c r="Q12" s="102"/>
      <c r="R12" s="102"/>
      <c r="S12" s="102"/>
    </row>
    <row r="13" spans="1:23" x14ac:dyDescent="0.2">
      <c r="Q13" s="97"/>
      <c r="R13" s="97"/>
      <c r="S13" s="97"/>
    </row>
    <row r="14" spans="1:23" ht="15.75" thickBot="1" x14ac:dyDescent="0.3">
      <c r="A14" s="36" t="s">
        <v>31</v>
      </c>
      <c r="C14" s="79" t="s">
        <v>48</v>
      </c>
      <c r="N14" s="36"/>
      <c r="O14" s="36"/>
      <c r="P14" s="36"/>
      <c r="Q14" s="36"/>
    </row>
    <row r="15" spans="1:23" ht="45" customHeight="1" thickBot="1" x14ac:dyDescent="0.25">
      <c r="A15" s="94" t="s">
        <v>0</v>
      </c>
      <c r="B15" s="95"/>
      <c r="C15" s="73" t="s">
        <v>1</v>
      </c>
      <c r="D15" s="15" t="s">
        <v>9</v>
      </c>
      <c r="E15" s="15" t="s">
        <v>10</v>
      </c>
      <c r="F15" s="15" t="s">
        <v>12</v>
      </c>
      <c r="G15" s="15" t="s">
        <v>17</v>
      </c>
      <c r="H15" s="15" t="s">
        <v>18</v>
      </c>
      <c r="I15" s="15" t="s">
        <v>11</v>
      </c>
      <c r="J15" s="16" t="s">
        <v>19</v>
      </c>
      <c r="K15" s="17" t="s">
        <v>21</v>
      </c>
      <c r="L15" s="17" t="s">
        <v>41</v>
      </c>
      <c r="M15" s="83" t="s">
        <v>28</v>
      </c>
      <c r="N15" s="84"/>
      <c r="O15" s="17" t="s">
        <v>29</v>
      </c>
      <c r="Q15" s="104" t="s">
        <v>52</v>
      </c>
      <c r="R15" s="98"/>
      <c r="S15" s="105"/>
      <c r="W15" s="96"/>
    </row>
    <row r="16" spans="1:23" ht="15" x14ac:dyDescent="0.25">
      <c r="A16" s="37" t="s">
        <v>40</v>
      </c>
      <c r="C16" s="74">
        <v>550000</v>
      </c>
      <c r="D16" s="38">
        <f>C16/12*10.85</f>
        <v>497291.66666666669</v>
      </c>
      <c r="E16" s="38">
        <f>D16*'div satser'!$C$2</f>
        <v>59675</v>
      </c>
      <c r="F16" s="38">
        <f>'div satser'!$C$4</f>
        <v>1730</v>
      </c>
      <c r="G16" s="38">
        <f>(D16+F16)*'div satser'!$C$3</f>
        <v>70362.054999999993</v>
      </c>
      <c r="H16" s="38">
        <f>E16*'div satser'!$C$3</f>
        <v>8414.1749999999993</v>
      </c>
      <c r="I16" s="38">
        <f>(C16*'div satser'!$C$6)</f>
        <v>52250</v>
      </c>
      <c r="J16" s="38">
        <f>I16*'div satser'!$C$3</f>
        <v>7367.2499999999991</v>
      </c>
      <c r="K16" s="38">
        <f>SUM(D16:J16)</f>
        <v>697090.14666666673</v>
      </c>
      <c r="L16" s="32">
        <f>K16/1687.5</f>
        <v>413.09045728395063</v>
      </c>
      <c r="M16" s="81"/>
      <c r="N16" s="82"/>
      <c r="O16" s="64">
        <f>L16+L16*M16</f>
        <v>413.09045728395063</v>
      </c>
      <c r="Q16" s="106"/>
      <c r="R16" s="99"/>
      <c r="S16" s="107"/>
    </row>
    <row r="17" spans="1:19" ht="15" x14ac:dyDescent="0.25">
      <c r="A17" s="37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39"/>
      <c r="O17" s="65"/>
      <c r="Q17" s="106"/>
      <c r="R17" s="99"/>
      <c r="S17" s="107"/>
    </row>
    <row r="18" spans="1:19" ht="15" x14ac:dyDescent="0.25">
      <c r="A18" s="37" t="s">
        <v>33</v>
      </c>
      <c r="N18" s="40">
        <v>0.1</v>
      </c>
      <c r="O18" s="66">
        <f>O16*N18</f>
        <v>41.309045728395063</v>
      </c>
      <c r="Q18" s="106"/>
      <c r="R18" s="99"/>
      <c r="S18" s="107"/>
    </row>
    <row r="19" spans="1:19" x14ac:dyDescent="0.2">
      <c r="A19" s="37"/>
      <c r="N19" s="40"/>
      <c r="O19" s="65"/>
      <c r="Q19" s="106"/>
      <c r="R19" s="99"/>
      <c r="S19" s="107"/>
    </row>
    <row r="20" spans="1:19" ht="15" x14ac:dyDescent="0.25">
      <c r="A20" s="37" t="s">
        <v>51</v>
      </c>
      <c r="L20" s="35" t="s">
        <v>34</v>
      </c>
      <c r="M20" s="51" t="s">
        <v>55</v>
      </c>
      <c r="N20" s="40">
        <v>0.15</v>
      </c>
      <c r="O20" s="29">
        <f>IF(M20="",0,N20*O16)</f>
        <v>61.963568592592594</v>
      </c>
      <c r="Q20" s="108"/>
      <c r="R20" s="109"/>
      <c r="S20" s="110"/>
    </row>
    <row r="21" spans="1:19" ht="15" x14ac:dyDescent="0.25">
      <c r="A21" s="37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39"/>
      <c r="O21" s="65"/>
    </row>
    <row r="22" spans="1:19" ht="15" x14ac:dyDescent="0.25">
      <c r="A22" s="41" t="s">
        <v>27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4"/>
      <c r="M22" s="44"/>
      <c r="N22" s="42"/>
      <c r="O22" s="30">
        <f>SUBTOTAL(9,O16:O21)</f>
        <v>516.36307160493834</v>
      </c>
    </row>
    <row r="23" spans="1:19" ht="15" x14ac:dyDescent="0.25">
      <c r="A23" s="45"/>
      <c r="B23" s="36"/>
      <c r="C23" s="46"/>
      <c r="D23" s="46"/>
      <c r="E23" s="46"/>
      <c r="F23" s="46"/>
      <c r="G23" s="46"/>
      <c r="H23" s="46"/>
      <c r="I23" s="46"/>
      <c r="J23" s="46"/>
      <c r="K23" s="46"/>
      <c r="L23" s="39"/>
      <c r="M23" s="39"/>
      <c r="N23" s="36"/>
      <c r="O23" s="33"/>
    </row>
    <row r="24" spans="1:19" ht="15" x14ac:dyDescent="0.25">
      <c r="A24" s="36" t="s">
        <v>2</v>
      </c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39"/>
      <c r="O24" s="65"/>
    </row>
    <row r="25" spans="1:19" ht="15" x14ac:dyDescent="0.25">
      <c r="A25" s="47" t="s">
        <v>42</v>
      </c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50"/>
      <c r="M25" s="50"/>
      <c r="N25" s="51"/>
      <c r="O25" s="31">
        <f>IF(N25="",0,N25)</f>
        <v>0</v>
      </c>
    </row>
    <row r="26" spans="1:19" ht="15" x14ac:dyDescent="0.25">
      <c r="A26" s="52" t="s">
        <v>43</v>
      </c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5"/>
      <c r="M26" s="55"/>
      <c r="N26" s="56">
        <v>0.8</v>
      </c>
      <c r="O26" s="31">
        <f>IF(N26="",0,N26*1687.5)</f>
        <v>1350</v>
      </c>
    </row>
    <row r="27" spans="1:19" ht="15" x14ac:dyDescent="0.25">
      <c r="A27" s="37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39"/>
      <c r="O27" s="65"/>
    </row>
    <row r="28" spans="1:19" ht="15" x14ac:dyDescent="0.25">
      <c r="A28" s="57" t="s">
        <v>31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67">
        <f>(O22*O25)+(O22*O26)</f>
        <v>697090.14666666673</v>
      </c>
    </row>
    <row r="30" spans="1:19" ht="15" x14ac:dyDescent="0.25">
      <c r="A30" s="36" t="s">
        <v>32</v>
      </c>
    </row>
    <row r="31" spans="1:19" ht="15" x14ac:dyDescent="0.25">
      <c r="A31" s="100" t="s">
        <v>49</v>
      </c>
      <c r="B31" s="101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0"/>
    </row>
    <row r="33" spans="1:15" ht="15" x14ac:dyDescent="0.25">
      <c r="A33" s="61" t="s">
        <v>35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8">
        <f>O28+O31</f>
        <v>697090.14666666673</v>
      </c>
    </row>
    <row r="35" spans="1:15" ht="15" x14ac:dyDescent="0.25">
      <c r="A35" s="36" t="s">
        <v>36</v>
      </c>
    </row>
    <row r="36" spans="1:15" x14ac:dyDescent="0.2">
      <c r="A36" s="35" t="s">
        <v>37</v>
      </c>
    </row>
    <row r="38" spans="1:15" x14ac:dyDescent="0.2">
      <c r="A38" s="63" t="s">
        <v>38</v>
      </c>
      <c r="C38" s="63" t="s">
        <v>39</v>
      </c>
    </row>
    <row r="39" spans="1:15" x14ac:dyDescent="0.2">
      <c r="A39" s="85" t="s">
        <v>50</v>
      </c>
      <c r="B39" s="86"/>
      <c r="C39" s="85" t="s">
        <v>50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86"/>
    </row>
    <row r="40" spans="1:15" x14ac:dyDescent="0.2">
      <c r="A40" s="87"/>
      <c r="B40" s="88"/>
      <c r="C40" s="87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88"/>
    </row>
    <row r="41" spans="1:15" x14ac:dyDescent="0.2">
      <c r="A41" s="89"/>
      <c r="B41" s="90"/>
      <c r="C41" s="89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0"/>
    </row>
  </sheetData>
  <sheetProtection formatCells="0" formatColumns="0" formatRows="0" insertColumns="0" insertRows="0" insertHyperlinks="0" deleteColumns="0" deleteRows="0" sort="0" autoFilter="0" pivotTables="0"/>
  <mergeCells count="7">
    <mergeCell ref="L2:N2"/>
    <mergeCell ref="A15:B15"/>
    <mergeCell ref="M15:N15"/>
    <mergeCell ref="Q15:S20"/>
    <mergeCell ref="M16:N16"/>
    <mergeCell ref="A39:B41"/>
    <mergeCell ref="C39:O41"/>
  </mergeCells>
  <pageMargins left="0.7" right="0.7" top="0.75" bottom="0.75" header="0.3" footer="0.3"/>
  <pageSetup paperSize="9"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BF419F9B06754E9DBE1B70B28766F3" ma:contentTypeVersion="16" ma:contentTypeDescription="Opprett et nytt dokument." ma:contentTypeScope="" ma:versionID="4376f2cb00ccd3e8c40baa83e5180e30">
  <xsd:schema xmlns:xsd="http://www.w3.org/2001/XMLSchema" xmlns:xs="http://www.w3.org/2001/XMLSchema" xmlns:p="http://schemas.microsoft.com/office/2006/metadata/properties" xmlns:ns1="http://schemas.microsoft.com/sharepoint/v3" xmlns:ns3="64daf880-2b31-41e1-8842-90d100fd454f" xmlns:ns4="228ccc78-36fd-48c8-bea7-9c1f627215d7" targetNamespace="http://schemas.microsoft.com/office/2006/metadata/properties" ma:root="true" ma:fieldsID="880e3a251d239c7bb52ab39b23eb7cf3" ns1:_="" ns3:_="" ns4:_="">
    <xsd:import namespace="http://schemas.microsoft.com/sharepoint/v3"/>
    <xsd:import namespace="64daf880-2b31-41e1-8842-90d100fd454f"/>
    <xsd:import namespace="228ccc78-36fd-48c8-bea7-9c1f627215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af880-2b31-41e1-8842-90d100fd4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ccc78-36fd-48c8-bea7-9c1f627215d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D6DF79-BAE6-4726-AF57-267E109D1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daf880-2b31-41e1-8842-90d100fd454f"/>
    <ds:schemaRef ds:uri="228ccc78-36fd-48c8-bea7-9c1f62721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D73153-CC2D-4370-BEB1-42D36EC99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DC77EF-8A20-4799-9EA0-E18CE4BE49EE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sharepoint/v3"/>
    <ds:schemaRef ds:uri="228ccc78-36fd-48c8-bea7-9c1f627215d7"/>
    <ds:schemaRef ds:uri="http://schemas.microsoft.com/office/2006/documentManagement/types"/>
    <ds:schemaRef ds:uri="http://purl.org/dc/terms/"/>
    <ds:schemaRef ds:uri="64daf880-2b31-41e1-8842-90d100fd454f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ec81f12-6286-4550-8911-f446fcdafa1f}" enabled="0" method="" siteId="{fec81f12-6286-4550-8911-f446fcdafa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Salgspris timer</vt:lpstr>
      <vt:lpstr>Avtale internt salg</vt:lpstr>
      <vt:lpstr>div satser</vt:lpstr>
      <vt:lpstr>Eksempel utfylling</vt:lpstr>
      <vt:lpstr>'Avtale internt salg'!Utskriftsområde</vt:lpstr>
      <vt:lpstr>'Eksempel utfylling'!Utskriftsområde</vt:lpstr>
    </vt:vector>
  </TitlesOfParts>
  <Company>Høgskolen i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Forodden</dc:creator>
  <cp:lastModifiedBy>Ib Kristian Bay Hillestad</cp:lastModifiedBy>
  <cp:lastPrinted>2025-03-19T10:08:52Z</cp:lastPrinted>
  <dcterms:created xsi:type="dcterms:W3CDTF">2002-01-04T12:48:40Z</dcterms:created>
  <dcterms:modified xsi:type="dcterms:W3CDTF">2025-05-07T11:42:48Z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0x010100D2BF419F9B06754E9DBE1B70B28766F3</vt:lpwstr>
  </property>
</Properties>
</file>